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итай меня" sheetId="1" state="visible" r:id="rId1"/>
    <sheet xmlns:r="http://schemas.openxmlformats.org/officeDocument/2006/relationships" name="Допущения" sheetId="2" state="visible" r:id="rId2"/>
    <sheet xmlns:r="http://schemas.openxmlformats.org/officeDocument/2006/relationships" name="Юнит-экономика" sheetId="3" state="visible" r:id="rId3"/>
    <sheet xmlns:r="http://schemas.openxmlformats.org/officeDocument/2006/relationships" name="Каналы" sheetId="4" state="visible" r:id="rId4"/>
    <sheet xmlns:r="http://schemas.openxmlformats.org/officeDocument/2006/relationships" name="Год 1" sheetId="5" state="visible" r:id="rId5"/>
    <sheet xmlns:r="http://schemas.openxmlformats.org/officeDocument/2006/relationships" name="Безубыточность" sheetId="6" state="visible" r:id="rId6"/>
    <sheet xmlns:r="http://schemas.openxmlformats.org/officeDocument/2006/relationships" name="Проверки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2251A"/>
      <sz val="14"/>
    </font>
    <font>
      <color rgb="008A968C"/>
      <sz val="10"/>
    </font>
    <font/>
    <font>
      <b val="1"/>
    </font>
    <font>
      <b val="1"/>
      <color rgb="00FFFFFF"/>
    </font>
    <font>
      <b val="1"/>
      <color rgb="004F6F52"/>
      <sz val="11"/>
    </font>
  </fonts>
  <fills count="5">
    <fill>
      <patternFill/>
    </fill>
    <fill>
      <patternFill patternType="gray125"/>
    </fill>
    <fill>
      <patternFill patternType="solid">
        <fgColor rgb="00DCE9F5"/>
      </patternFill>
    </fill>
    <fill>
      <patternFill patternType="solid">
        <fgColor rgb="004F6F52"/>
      </patternFill>
    </fill>
    <fill>
      <patternFill patternType="solid">
        <fgColor rgb="00F3F7F3"/>
      </patternFill>
    </fill>
  </fills>
  <borders count="2">
    <border>
      <left/>
      <right/>
      <top/>
      <bottom/>
      <diagonal/>
    </border>
    <border>
      <left style="thin">
        <color rgb="00D9E2DA"/>
      </left>
      <right style="thin">
        <color rgb="00D9E2DA"/>
      </right>
      <top style="thin">
        <color rgb="00D9E2DA"/>
      </top>
      <bottom style="thin">
        <color rgb="00D9E2D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/>
    </xf>
    <xf numFmtId="0" fontId="4" fillId="0" borderId="0" applyAlignment="1" pivotButton="0" quotePrefix="0" xfId="0">
      <alignment/>
    </xf>
    <xf numFmtId="0" fontId="4" fillId="0" borderId="0" pivotButton="0" quotePrefix="0" xfId="0"/>
    <xf numFmtId="0" fontId="0" fillId="2" borderId="1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0" borderId="1" pivotButton="0" quotePrefix="0" xfId="0"/>
    <xf numFmtId="0" fontId="5" fillId="3" borderId="0" pivotButton="0" quotePrefix="0" xfId="0"/>
    <xf numFmtId="0" fontId="4" fillId="4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6" fillId="0" borderId="0" pivotButton="0" quotePrefix="0" xfId="0"/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Финмодель — серия «РОСТА» (14 добавок), Potted Supply Co.</t>
        </is>
      </c>
    </row>
    <row r="2">
      <c r="A2" s="2" t="inlineStr">
        <is>
          <t>28.10.2026 · под PDF «Серия РОСТА — этикетки на банках»</t>
        </is>
      </c>
    </row>
    <row r="4">
      <c r="A4" s="3" t="inlineStr"/>
    </row>
    <row r="5">
      <c r="A5" s="3" t="inlineStr">
        <is>
          <t>Что это.  Экономика линейки добавок: опт Сиб-КруК → перепаковка в свою белую этикетку «РОСТА» → продажа под своими русскими названиями.</t>
        </is>
      </c>
    </row>
    <row r="6">
      <c r="A6" s="3" t="inlineStr">
        <is>
          <t>База цен.  Опт и РРЦ — из продуктовой матрицы v2 (27.10.2026). РРЦ совпадает с ценами на pottedsupplyco.com/supplements.</t>
        </is>
      </c>
    </row>
    <row r="7">
      <c r="A7" s="3" t="inlineStr"/>
    </row>
    <row r="8">
      <c r="A8" s="4" t="inlineStr">
        <is>
          <t>ЛИСТЫ:</t>
        </is>
      </c>
    </row>
    <row r="9">
      <c r="A9" s="3" t="inlineStr">
        <is>
          <t>• Допущения — все входы модели. Синие ячейки = правится вручную под факт.</t>
        </is>
      </c>
    </row>
    <row r="10">
      <c r="A10" s="3" t="inlineStr">
        <is>
          <t>• Юнит-экономика — маржа по каждой из 14 позиций.</t>
        </is>
      </c>
    </row>
    <row r="11">
      <c r="A11" s="3" t="inlineStr">
        <is>
          <t>• Каналы — сколько остаётся с банки на каждом канале продаж (ключевой лист для стратегии).</t>
        </is>
      </c>
    </row>
    <row r="12">
      <c r="A12" s="3" t="inlineStr">
        <is>
          <t>• Год 1 — помесячный P&amp;L базового сценария (свой канал + кросс-сейл ГРИПБАР).</t>
        </is>
      </c>
    </row>
    <row r="13">
      <c r="A13" s="3" t="inlineStr">
        <is>
          <t>• Безубыточность — сколько банок в месяц закрывает расходы.</t>
        </is>
      </c>
    </row>
    <row r="14">
      <c r="A14" s="3" t="inlineStr">
        <is>
          <t>• Проверки — контрольные формулы.</t>
        </is>
      </c>
    </row>
    <row r="15">
      <c r="A15" s="3" t="inlineStr"/>
    </row>
    <row r="16">
      <c r="A16" s="4" t="inlineStr">
        <is>
          <t>ГЛАВНЫЕ ОГОВОРКИ:</t>
        </is>
      </c>
    </row>
    <row r="17">
      <c r="A17" s="3" t="inlineStr">
        <is>
          <t>• Перепаковка под своим названием требует оформления: свой СГР/декларация либо договор с производителем на фасовку под заказчиком. До документов — продажи «как есть» под неймингом изготовителя.</t>
        </is>
      </c>
    </row>
    <row r="18">
      <c r="A18" s="3" t="inlineStr">
        <is>
          <t>• Комиссии каналов и CAC — ориентиры рынка на 28.10.2026, не расценки. Проверить до старта рекламы.</t>
        </is>
      </c>
    </row>
    <row r="19">
      <c r="A19" s="3" t="inlineStr">
        <is>
          <t>• Себестоимость этикетки/банки (переупаковка) — оценочно, уточнить у контрактовых фасовщиков.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0" customWidth="1" min="3" max="3"/>
  </cols>
  <sheetData>
    <row r="1">
      <c r="A1" s="1" t="inlineStr">
        <is>
          <t>Допущения (синее = вход, правится)</t>
        </is>
      </c>
    </row>
    <row r="2">
      <c r="A2" s="2" t="inlineStr">
        <is>
          <t>ориентиры рынка 28.10.2026 — проверить перед стартом</t>
        </is>
      </c>
    </row>
    <row r="3">
      <c r="A3" s="5" t="inlineStr">
        <is>
          <t>Параметр</t>
        </is>
      </c>
      <c r="B3" s="5" t="inlineStr">
        <is>
          <t>Значение</t>
        </is>
      </c>
      <c r="C3" s="5" t="inlineStr">
        <is>
          <t>Комментарий</t>
        </is>
      </c>
    </row>
    <row r="4">
      <c r="A4" s="6" t="inlineStr">
        <is>
          <t>Стартовая закупка опт, ₽</t>
        </is>
      </c>
      <c r="B4" s="6" t="n">
        <v>50000</v>
      </c>
      <c r="C4" s="7" t="inlineStr">
        <is>
          <t>порог скидки −5% у Сиб-КруК; от 100 000 −10%</t>
        </is>
      </c>
    </row>
    <row r="5">
      <c r="A5" s="6" t="inlineStr">
        <is>
          <t>Скидка закупки, %</t>
        </is>
      </c>
      <c r="B5" s="6" t="n">
        <v>5</v>
      </c>
      <c r="C5" s="7" t="inlineStr">
        <is>
          <t>от 50 000 ₽</t>
        </is>
      </c>
    </row>
    <row r="6">
      <c r="A6" s="6" t="inlineStr">
        <is>
          <t>Комиссия приёма платежа (свой канал), %</t>
        </is>
      </c>
      <c r="B6" s="6" t="n">
        <v>3</v>
      </c>
      <c r="C6" s="7" t="inlineStr">
        <is>
          <t>Робокасса/СБП среднее; СБП дешевле</t>
        </is>
      </c>
    </row>
    <row r="7">
      <c r="A7" s="6" t="inlineStr">
        <is>
          <t>Упаковка (коробка+пакет+наклейка), ₽/заказ</t>
        </is>
      </c>
      <c r="B7" s="6" t="n">
        <v>60</v>
      </c>
      <c r="C7" s="7" t="inlineStr">
        <is>
          <t>оценка</t>
        </is>
      </c>
    </row>
    <row r="8">
      <c r="A8" s="6" t="inlineStr">
        <is>
          <t>Комиссия маркетплейса, %</t>
        </is>
      </c>
      <c r="B8" s="6" t="n">
        <v>20</v>
      </c>
      <c r="C8" s="7" t="inlineStr">
        <is>
          <t>WB/Ozon БАД, категория</t>
        </is>
      </c>
    </row>
    <row r="9">
      <c r="A9" s="6" t="inlineStr">
        <is>
          <t>Логистика маркетплейса, ₽/шт</t>
        </is>
      </c>
      <c r="B9" s="6" t="n">
        <v>70</v>
      </c>
      <c r="C9" s="7" t="inlineStr">
        <is>
          <t>оценка FBO/FBS среднее</t>
        </is>
      </c>
    </row>
    <row r="10">
      <c r="A10" s="6" t="inlineStr">
        <is>
          <t>Оптовая цена офлайн-канала, % от РРЦ</t>
        </is>
      </c>
      <c r="B10" s="6" t="n">
        <v>75</v>
      </c>
      <c r="C10" s="7" t="inlineStr">
        <is>
          <t>студии/магазины берут −25%</t>
        </is>
      </c>
    </row>
    <row r="11">
      <c r="A11" s="6" t="inlineStr">
        <is>
          <t>CAC свой канал (Telegram Ads/посевы), ₽/покупатель</t>
        </is>
      </c>
      <c r="B11" s="6" t="n">
        <v>450</v>
      </c>
      <c r="C11" s="7" t="inlineStr">
        <is>
          <t>широкий ориентир; замерить с первых кампаний</t>
        </is>
      </c>
    </row>
    <row r="12">
      <c r="A12" s="6" t="inlineStr">
        <is>
          <t>Доля покупателей с 2+ банками, %</t>
        </is>
      </c>
      <c r="B12" s="6" t="n">
        <v>35</v>
      </c>
      <c r="C12" s="7" t="inlineStr">
        <is>
          <t>средний чек растёт</t>
        </is>
      </c>
    </row>
    <row r="13">
      <c r="A13" s="6" t="inlineStr">
        <is>
          <t>Налог УСН «доходы», %</t>
        </is>
      </c>
      <c r="B13" s="6" t="n">
        <v>6</v>
      </c>
      <c r="C13" s="7" t="inlineStr">
        <is>
          <t>уточнить режим ИП</t>
        </is>
      </c>
    </row>
    <row r="14">
      <c r="A14" s="6" t="inlineStr">
        <is>
          <t>Фикс. расходы/мес (реклама+контент+прочее), ₽</t>
        </is>
      </c>
      <c r="B14" s="6" t="n">
        <v>20000</v>
      </c>
      <c r="C14" s="7" t="inlineStr">
        <is>
          <t>без зарплат</t>
        </is>
      </c>
    </row>
    <row r="15">
      <c r="A15" s="8" t="inlineStr">
        <is>
          <t>Средневзвешенный опт банки, ₽</t>
        </is>
      </c>
      <c r="B15" s="8">
        <f>ROUND(SUMPRODUCT('Юнит-экономика'!D4:D17,'Юнит-экономика'!F4:F17)/SUM('Юнит-экономика'!F4:F17),0)</f>
        <v/>
      </c>
      <c r="C15" s="9" t="inlineStr">
        <is>
          <t>по плановой структуре продаж</t>
        </is>
      </c>
    </row>
    <row r="16">
      <c r="A16" s="8" t="inlineStr">
        <is>
          <t>Средневзвешенный РРЦ банки, ₽</t>
        </is>
      </c>
      <c r="B16" s="8">
        <f>ROUND(SUMPRODUCT('Юнит-экономика'!E4:E17,'Юнит-экономика'!F4:F17)/SUM('Юнит-экономика'!F4:F17),0)</f>
        <v/>
      </c>
      <c r="C16" s="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20" customWidth="1" min="3" max="3"/>
    <col width="9" customWidth="1" min="4" max="4"/>
    <col width="9" customWidth="1" min="5" max="5"/>
    <col width="13" customWidth="1" min="6" max="6"/>
    <col width="12" customWidth="1" min="7" max="7"/>
    <col width="10" customWidth="1" min="8" max="8"/>
  </cols>
  <sheetData>
    <row r="1">
      <c r="A1" s="1" t="inlineStr">
        <is>
          <t>Юнит-экономика: опт → РРЦ по 14 позициям</t>
        </is>
      </c>
    </row>
    <row r="2">
      <c r="A2" s="2" t="inlineStr">
        <is>
          <t>опт/РРЦ — матрица v2; план-доля продаж — вход (синее)</t>
        </is>
      </c>
    </row>
    <row r="3">
      <c r="A3" s="10" t="inlineStr">
        <is>
          <t>Код</t>
        </is>
      </c>
      <c r="B3" s="10" t="inlineStr">
        <is>
          <t>Название (стало)</t>
        </is>
      </c>
      <c r="C3" s="10" t="inlineStr">
        <is>
          <t>Было</t>
        </is>
      </c>
      <c r="D3" s="10" t="inlineStr">
        <is>
          <t>Опт, ₽</t>
        </is>
      </c>
      <c r="E3" s="10" t="inlineStr">
        <is>
          <t>РРЦ, ₽</t>
        </is>
      </c>
      <c r="F3" s="10" t="inlineStr">
        <is>
          <t>План-доля, шт</t>
        </is>
      </c>
      <c r="G3" s="10" t="inlineStr">
        <is>
          <t>Маржа, ₽/шт</t>
        </is>
      </c>
      <c r="H3" s="10" t="inlineStr">
        <is>
          <t>Маржа, %</t>
        </is>
      </c>
    </row>
    <row r="4">
      <c r="A4" s="8" t="inlineStr">
        <is>
          <t>01</t>
        </is>
      </c>
      <c r="B4" s="8" t="inlineStr">
        <is>
          <t>ГРИВА</t>
        </is>
      </c>
      <c r="C4" s="9" t="inlineStr">
        <is>
          <t>REGENERUS pro</t>
        </is>
      </c>
      <c r="D4" s="8" t="n">
        <v>1980</v>
      </c>
      <c r="E4" s="8" t="n">
        <v>3762</v>
      </c>
      <c r="F4" s="6" t="n">
        <v>12</v>
      </c>
      <c r="G4" s="8">
        <f>E4-D4</f>
        <v/>
      </c>
      <c r="H4" s="8">
        <f>ROUND(G4/E4*100,1)</f>
        <v/>
      </c>
    </row>
    <row r="5">
      <c r="A5" s="8" t="inlineStr">
        <is>
          <t>02</t>
        </is>
      </c>
      <c r="B5" s="8" t="inlineStr">
        <is>
          <t>ВЫСОТА</t>
        </is>
      </c>
      <c r="C5" s="9" t="inlineStr">
        <is>
          <t>ACTIVITUS pro</t>
        </is>
      </c>
      <c r="D5" s="8" t="n">
        <v>1998</v>
      </c>
      <c r="E5" s="8" t="n">
        <v>3796</v>
      </c>
      <c r="F5" s="6" t="n">
        <v>12</v>
      </c>
      <c r="G5" s="8">
        <f>E5-D5</f>
        <v/>
      </c>
      <c r="H5" s="8">
        <f>ROUND(G5/E5*100,1)</f>
        <v/>
      </c>
    </row>
    <row r="6">
      <c r="A6" s="8" t="inlineStr">
        <is>
          <t>03</t>
        </is>
      </c>
      <c r="B6" s="8" t="inlineStr">
        <is>
          <t>ФОКУС</t>
        </is>
      </c>
      <c r="C6" s="9" t="inlineStr">
        <is>
          <t>MIND pro</t>
        </is>
      </c>
      <c r="D6" s="8" t="n">
        <v>1896</v>
      </c>
      <c r="E6" s="8" t="n">
        <v>4133</v>
      </c>
      <c r="F6" s="6" t="n">
        <v>8</v>
      </c>
      <c r="G6" s="8">
        <f>E6-D6</f>
        <v/>
      </c>
      <c r="H6" s="8">
        <f>ROUND(G6/E6*100,1)</f>
        <v/>
      </c>
    </row>
    <row r="7">
      <c r="A7" s="8" t="inlineStr">
        <is>
          <t>04</t>
        </is>
      </c>
      <c r="B7" s="8" t="inlineStr">
        <is>
          <t>ЯСНОСТЬ</t>
        </is>
      </c>
      <c r="C7" s="9" t="inlineStr">
        <is>
          <t>ЦЕРЕБРУМ+</t>
        </is>
      </c>
      <c r="D7" s="8" t="n">
        <v>1307</v>
      </c>
      <c r="E7" s="8" t="n">
        <v>2483</v>
      </c>
      <c r="F7" s="6" t="n">
        <v>8</v>
      </c>
      <c r="G7" s="8">
        <f>E7-D7</f>
        <v/>
      </c>
      <c r="H7" s="8">
        <f>ROUND(G7/E7*100,1)</f>
        <v/>
      </c>
    </row>
    <row r="8">
      <c r="A8" s="8" t="inlineStr">
        <is>
          <t>05</t>
        </is>
      </c>
      <c r="B8" s="8" t="inlineStr">
        <is>
          <t>МЫСЛЬ</t>
        </is>
      </c>
      <c r="C8" s="9" t="inlineStr">
        <is>
          <t>IQ MEMORY</t>
        </is>
      </c>
      <c r="D8" s="8" t="n">
        <v>529</v>
      </c>
      <c r="E8" s="8" t="n">
        <v>1005</v>
      </c>
      <c r="F8" s="6" t="n">
        <v>8</v>
      </c>
      <c r="G8" s="8">
        <f>E8-D8</f>
        <v/>
      </c>
      <c r="H8" s="8">
        <f>ROUND(G8/E8*100,1)</f>
        <v/>
      </c>
    </row>
    <row r="9">
      <c r="A9" s="8" t="inlineStr">
        <is>
          <t>06</t>
        </is>
      </c>
      <c r="B9" s="8" t="inlineStr">
        <is>
          <t>РАВНОВЕСИЕ</t>
        </is>
      </c>
      <c r="C9" s="9" t="inlineStr">
        <is>
          <t>IQ NEURO</t>
        </is>
      </c>
      <c r="D9" s="8" t="n">
        <v>529</v>
      </c>
      <c r="E9" s="8" t="n">
        <v>1005</v>
      </c>
      <c r="F9" s="6" t="n">
        <v>8</v>
      </c>
      <c r="G9" s="8">
        <f>E9-D9</f>
        <v/>
      </c>
      <c r="H9" s="8">
        <f>ROUND(G9/E9*100,1)</f>
        <v/>
      </c>
    </row>
    <row r="10">
      <c r="A10" s="8" t="inlineStr">
        <is>
          <t>07</t>
        </is>
      </c>
      <c r="B10" s="8" t="inlineStr">
        <is>
          <t>БОДРОЕ НАСТРОЕНИЕ</t>
        </is>
      </c>
      <c r="C10" s="9" t="inlineStr">
        <is>
          <t>без изменений</t>
        </is>
      </c>
      <c r="D10" s="8" t="n">
        <v>554</v>
      </c>
      <c r="E10" s="8" t="n">
        <v>1053</v>
      </c>
      <c r="F10" s="6" t="n">
        <v>6</v>
      </c>
      <c r="G10" s="8">
        <f>E10-D10</f>
        <v/>
      </c>
      <c r="H10" s="8">
        <f>ROUND(G10/E10*100,1)</f>
        <v/>
      </c>
    </row>
    <row r="11">
      <c r="A11" s="8" t="inlineStr">
        <is>
          <t>08</t>
        </is>
      </c>
      <c r="B11" s="8" t="inlineStr">
        <is>
          <t>КРЕПКИЙ СОН</t>
        </is>
      </c>
      <c r="C11" s="9" t="inlineStr">
        <is>
          <t>без изменений</t>
        </is>
      </c>
      <c r="D11" s="8" t="n">
        <v>554</v>
      </c>
      <c r="E11" s="8" t="n">
        <v>1053</v>
      </c>
      <c r="F11" s="6" t="n">
        <v>6</v>
      </c>
      <c r="G11" s="8">
        <f>E11-D11</f>
        <v/>
      </c>
      <c r="H11" s="8">
        <f>ROUND(G11/E11*100,1)</f>
        <v/>
      </c>
    </row>
    <row r="12">
      <c r="A12" s="8" t="inlineStr">
        <is>
          <t>09</t>
        </is>
      </c>
      <c r="B12" s="8" t="inlineStr">
        <is>
          <t>СПОКОЙСТВИЕ</t>
        </is>
      </c>
      <c r="C12" s="9" t="inlineStr">
        <is>
          <t>STRESSAnet</t>
        </is>
      </c>
      <c r="D12" s="8" t="n">
        <v>1010</v>
      </c>
      <c r="E12" s="8" t="n">
        <v>1919</v>
      </c>
      <c r="F12" s="6" t="n">
        <v>6</v>
      </c>
      <c r="G12" s="8">
        <f>E12-D12</f>
        <v/>
      </c>
      <c r="H12" s="8">
        <f>ROUND(G12/E12*100,1)</f>
        <v/>
      </c>
    </row>
    <row r="13">
      <c r="A13" s="8" t="inlineStr">
        <is>
          <t>10</t>
        </is>
      </c>
      <c r="B13" s="8" t="inlineStr">
        <is>
          <t>ЯСНАЯ ГОЛОВА</t>
        </is>
      </c>
      <c r="C13" s="9" t="inlineStr">
        <is>
          <t>«НООТРОП форте+»</t>
        </is>
      </c>
      <c r="D13" s="8" t="n">
        <v>337</v>
      </c>
      <c r="E13" s="8" t="n">
        <v>640</v>
      </c>
      <c r="F13" s="6" t="n">
        <v>6</v>
      </c>
      <c r="G13" s="8">
        <f>E13-D13</f>
        <v/>
      </c>
      <c r="H13" s="8">
        <f>ROUND(G13/E13*100,1)</f>
        <v/>
      </c>
    </row>
    <row r="14">
      <c r="A14" s="8" t="inlineStr">
        <is>
          <t>11</t>
        </is>
      </c>
      <c r="B14" s="8" t="inlineStr">
        <is>
          <t>СВЕЖИЙ ЗАРЯД</t>
        </is>
      </c>
      <c r="C14" s="9" t="inlineStr">
        <is>
          <t>«УСТАЛОСТЬстоп»</t>
        </is>
      </c>
      <c r="D14" s="8" t="n">
        <v>474</v>
      </c>
      <c r="E14" s="8" t="n">
        <v>901</v>
      </c>
      <c r="F14" s="6" t="n">
        <v>5</v>
      </c>
      <c r="G14" s="8">
        <f>E14-D14</f>
        <v/>
      </c>
      <c r="H14" s="8">
        <f>ROUND(G14/E14*100,1)</f>
        <v/>
      </c>
    </row>
    <row r="15">
      <c r="A15" s="8" t="inlineStr">
        <is>
          <t>12</t>
        </is>
      </c>
      <c r="B15" s="8" t="inlineStr">
        <is>
          <t>ОМЕГА-3</t>
        </is>
      </c>
      <c r="C15" s="9" t="inlineStr">
        <is>
          <t>OMEGA-3 vegan</t>
        </is>
      </c>
      <c r="D15" s="8" t="n">
        <v>2129</v>
      </c>
      <c r="E15" s="8" t="n">
        <v>4499</v>
      </c>
      <c r="F15" s="6" t="n">
        <v>5</v>
      </c>
      <c r="G15" s="8">
        <f>E15-D15</f>
        <v/>
      </c>
      <c r="H15" s="8">
        <f>ROUND(G15/E15*100,1)</f>
        <v/>
      </c>
    </row>
    <row r="16">
      <c r="A16" s="8" t="inlineStr">
        <is>
          <t>13</t>
        </is>
      </c>
      <c r="B16" s="8" t="inlineStr">
        <is>
          <t>МУЖСКОЙ БАЛАНС</t>
        </is>
      </c>
      <c r="C16" s="9" t="inlineStr">
        <is>
          <t>VITA MAN 25–45</t>
        </is>
      </c>
      <c r="D16" s="8" t="n">
        <v>1109</v>
      </c>
      <c r="E16" s="8" t="n">
        <v>2107</v>
      </c>
      <c r="F16" s="6" t="n">
        <v>5</v>
      </c>
      <c r="G16" s="8">
        <f>E16-D16</f>
        <v/>
      </c>
      <c r="H16" s="8">
        <f>ROUND(G16/E16*100,1)</f>
        <v/>
      </c>
    </row>
    <row r="17">
      <c r="A17" s="8" t="inlineStr">
        <is>
          <t>14</t>
        </is>
      </c>
      <c r="B17" s="8" t="inlineStr">
        <is>
          <t>ЖЕНСКИЙ БАЛАНС</t>
        </is>
      </c>
      <c r="C17" s="9" t="inlineStr">
        <is>
          <t>VITA WOMAN 25–45</t>
        </is>
      </c>
      <c r="D17" s="8" t="n">
        <v>1067</v>
      </c>
      <c r="E17" s="8" t="n">
        <v>2027</v>
      </c>
      <c r="F17" s="6" t="n">
        <v>5</v>
      </c>
      <c r="G17" s="8">
        <f>E17-D17</f>
        <v/>
      </c>
      <c r="H17" s="8">
        <f>ROUND(G17/E17*100,1)</f>
        <v/>
      </c>
    </row>
    <row r="19">
      <c r="B19" s="5" t="inlineStr">
        <is>
          <t>Итого банок (100%):</t>
        </is>
      </c>
      <c r="F19" s="5">
        <f>SUM(F4:F17)</f>
        <v/>
      </c>
    </row>
    <row r="20">
      <c r="B20" s="5" t="inlineStr">
        <is>
          <t>Средневзвешенная маржа, ₽/шт:</t>
        </is>
      </c>
      <c r="G20" s="5">
        <f>ROUND(SUMPRODUCT(G4:G17,F4:F17)/SUM(F4:F17),0)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</cols>
  <sheetData>
    <row r="1">
      <c r="A1" s="1" t="inlineStr">
        <is>
          <t>Каналы: сколько остаётся с банки (на примере трёх позиций)</t>
        </is>
      </c>
    </row>
    <row r="2">
      <c r="A2" s="2" t="inlineStr">
        <is>
          <t>главный лист для стратегии; комиссии — из «Допущений»</t>
        </is>
      </c>
    </row>
    <row r="3">
      <c r="A3" s="5" t="inlineStr">
        <is>
          <t>Позиция</t>
        </is>
      </c>
      <c r="B3" s="10" t="inlineStr">
        <is>
          <t>ГРИВА (РРЦ 3 762)</t>
        </is>
      </c>
      <c r="C3" s="10" t="inlineStr">
        <is>
          <t>МЫСЛЬ (РРЦ 1 005)</t>
        </is>
      </c>
      <c r="D3" s="10" t="inlineStr">
        <is>
          <t>КРЕПКИЙ СОН (РРЦ 1 053)</t>
        </is>
      </c>
    </row>
    <row r="4">
      <c r="A4" t="inlineStr">
        <is>
          <t>Опт (себестоимость)</t>
        </is>
      </c>
      <c r="B4">
        <f>'Юнит-экономика'!D4</f>
        <v/>
      </c>
      <c r="C4">
        <f>'Юнит-экономика'!D8</f>
        <v/>
      </c>
      <c r="D4">
        <f>'Юнит-экономика'!D10</f>
        <v/>
      </c>
    </row>
    <row r="5">
      <c r="A5" t="inlineStr">
        <is>
          <t>СВОЙ КАНАЛ: сайт + Telegram</t>
        </is>
      </c>
    </row>
    <row r="6">
      <c r="A6" t="inlineStr">
        <is>
          <t>— приём платежа %</t>
        </is>
      </c>
    </row>
    <row r="7">
      <c r="A7" t="inlineStr">
        <is>
          <t>— упаковка ₽/заказ</t>
        </is>
      </c>
    </row>
    <row r="8">
      <c r="A8">
        <f> остаётся с банки</f>
        <v/>
      </c>
      <c r="B8" s="11">
        <f>'Юнит-экономика'!E4-'Юнит-экономика'!E4*'Допущения'!$B$6/100-'Допущения'!$B$7</f>
        <v/>
      </c>
      <c r="C8" s="11">
        <f>'Юнит-экономика'!E8-'Юнит-экономика'!E8*'Допущения'!$B$6/100-'Допущения'!$B$7</f>
        <v/>
      </c>
      <c r="D8" s="11">
        <f>'Юнит-экономика'!E10-'Юнит-экономика'!E10*'Допущения'!$B$6/100-'Допущения'!$B$7</f>
        <v/>
      </c>
    </row>
    <row r="9">
      <c r="A9" t="inlineStr">
        <is>
          <t>МАРКЕТПЛЕЙС</t>
        </is>
      </c>
    </row>
    <row r="10">
      <c r="A10" t="inlineStr">
        <is>
          <t>— комиссия %</t>
        </is>
      </c>
    </row>
    <row r="11">
      <c r="A11" t="inlineStr">
        <is>
          <t>— логистика ₽/шт</t>
        </is>
      </c>
    </row>
    <row r="12">
      <c r="A12">
        <f> остаётся с банки</f>
        <v/>
      </c>
      <c r="B12" s="11">
        <f>'Юнит-экономика'!E4-'Юнит-экономика'!E4*'Допущения'!$B$8/100-'Допущения'!$B$9</f>
        <v/>
      </c>
      <c r="C12" s="11">
        <f>'Юнит-экономика'!E8-'Юнит-экономика'!E8*'Допущения'!$B$8/100-'Допущения'!$B$9</f>
        <v/>
      </c>
      <c r="D12" s="11">
        <f>'Юнит-экономика'!E10-'Юнит-экономика'!E10*'Допущения'!$B$8/100-'Допущения'!$B$9</f>
        <v/>
      </c>
    </row>
    <row r="13">
      <c r="A13" t="inlineStr">
        <is>
          <t>ОФЛАЙН (студии, −25%)</t>
        </is>
      </c>
    </row>
    <row r="14">
      <c r="A14">
        <f> остаётся с банки</f>
        <v/>
      </c>
    </row>
    <row r="15">
      <c r="B15" s="11">
        <f>'Юнит-экономика'!E4*Допущения!$B$10/100-'Юнит-экономика'!D4</f>
        <v/>
      </c>
      <c r="C15" s="11">
        <f>'Юнит-экономика'!E8*Допущения!$B$10/100-'Юнит-экономика'!D8</f>
        <v/>
      </c>
      <c r="D15" s="11">
        <f>'Юнит-экономика'!E10*Допущения!$B$10/100-'Юнит-экономика'!D10</f>
        <v/>
      </c>
    </row>
    <row r="17">
      <c r="A17" s="2" t="inlineStr">
        <is>
          <t>Вывод: свой канал даёт максимум маржи; маркетплейс — объём и охват, но съедает ~четверть РРЦ; офлайн — только как оптовые заказы.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P&amp;L год 1 — базовый сценарий (свой канал + кросс-сейл ГРИПБАР)</t>
        </is>
      </c>
    </row>
    <row r="2">
      <c r="A2" s="2" t="inlineStr">
        <is>
          <t>синее = входы; рост за счёт трафика Telegram и рассылки в коробках ГРИПБАР</t>
        </is>
      </c>
    </row>
    <row r="3">
      <c r="A3" s="5" t="inlineStr">
        <is>
          <t>Банок/мес (вход)</t>
        </is>
      </c>
      <c r="B3" s="6" t="n">
        <v>80</v>
      </c>
      <c r="C3" s="6" t="n">
        <v>110</v>
      </c>
      <c r="D3" s="6" t="n">
        <v>150</v>
      </c>
      <c r="E3" s="6" t="n">
        <v>200</v>
      </c>
      <c r="F3" s="6" t="n">
        <v>250</v>
      </c>
      <c r="G3" s="6" t="n">
        <v>300</v>
      </c>
      <c r="H3" s="6" t="n">
        <v>350</v>
      </c>
      <c r="I3" s="6" t="n">
        <v>400</v>
      </c>
      <c r="J3" s="6" t="n">
        <v>450</v>
      </c>
      <c r="K3" s="6" t="n">
        <v>500</v>
      </c>
      <c r="L3" s="6" t="n">
        <v>550</v>
      </c>
      <c r="M3" s="6" t="n">
        <v>600</v>
      </c>
    </row>
    <row r="4">
      <c r="A4" s="12" t="inlineStr">
        <is>
          <t>Выручка РРЦ</t>
        </is>
      </c>
      <c r="B4" s="8">
        <f>B3*'Допущения'!$B$14</f>
        <v/>
      </c>
      <c r="C4" s="8">
        <f>C3*'Допущения'!$B$14</f>
        <v/>
      </c>
      <c r="D4" s="8">
        <f>D3*'Допущения'!$B$14</f>
        <v/>
      </c>
      <c r="E4" s="8">
        <f>E3*'Допущения'!$B$14</f>
        <v/>
      </c>
      <c r="F4" s="8">
        <f>F3*'Допущения'!$B$14</f>
        <v/>
      </c>
      <c r="G4" s="8">
        <f>G3*'Допущения'!$B$14</f>
        <v/>
      </c>
      <c r="H4" s="8">
        <f>H3*'Допущения'!$B$14</f>
        <v/>
      </c>
      <c r="I4" s="8">
        <f>I3*'Допущения'!$B$14</f>
        <v/>
      </c>
      <c r="J4" s="8">
        <f>J3*'Допущения'!$B$14</f>
        <v/>
      </c>
      <c r="K4" s="8">
        <f>K3*'Допущения'!$B$14</f>
        <v/>
      </c>
      <c r="L4" s="8">
        <f>L3*'Допущения'!$B$14</f>
        <v/>
      </c>
      <c r="M4" s="8">
        <f>M3*'Допущения'!$B$14</f>
        <v/>
      </c>
    </row>
    <row r="5">
      <c r="A5" s="12" t="inlineStr">
        <is>
          <t>Приём платежа</t>
        </is>
      </c>
      <c r="B5" s="8">
        <f>-B4*'Допущения'!$B$6/100</f>
        <v/>
      </c>
      <c r="C5" s="8">
        <f>-C4*'Допущения'!$B$6/100</f>
        <v/>
      </c>
      <c r="D5" s="8">
        <f>-D4*'Допущения'!$B$6/100</f>
        <v/>
      </c>
      <c r="E5" s="8">
        <f>-E4*'Допущения'!$B$6/100</f>
        <v/>
      </c>
      <c r="F5" s="8">
        <f>-F4*'Допущения'!$B$6/100</f>
        <v/>
      </c>
      <c r="G5" s="8">
        <f>-G4*'Допущения'!$B$6/100</f>
        <v/>
      </c>
      <c r="H5" s="8">
        <f>-H4*'Допущения'!$B$6/100</f>
        <v/>
      </c>
      <c r="I5" s="8">
        <f>-I4*'Допущения'!$B$6/100</f>
        <v/>
      </c>
      <c r="J5" s="8">
        <f>-J4*'Допущения'!$B$6/100</f>
        <v/>
      </c>
      <c r="K5" s="8">
        <f>-K4*'Допущения'!$B$6/100</f>
        <v/>
      </c>
      <c r="L5" s="8">
        <f>-L4*'Допущения'!$B$6/100</f>
        <v/>
      </c>
      <c r="M5" s="8">
        <f>-M4*'Допущения'!$B$6/100</f>
        <v/>
      </c>
    </row>
    <row r="6">
      <c r="A6" s="12" t="inlineStr">
        <is>
          <t>Себестоимость (опт)</t>
        </is>
      </c>
      <c r="B6" s="8">
        <f>-B3*'Допущения'!$B$13</f>
        <v/>
      </c>
      <c r="C6" s="8">
        <f>-C3*'Допущения'!$B$13</f>
        <v/>
      </c>
      <c r="D6" s="8">
        <f>-D3*'Допущения'!$B$13</f>
        <v/>
      </c>
      <c r="E6" s="8">
        <f>-E3*'Допущения'!$B$13</f>
        <v/>
      </c>
      <c r="F6" s="8">
        <f>-F3*'Допущения'!$B$13</f>
        <v/>
      </c>
      <c r="G6" s="8">
        <f>-G3*'Допущения'!$B$13</f>
        <v/>
      </c>
      <c r="H6" s="8">
        <f>-H3*'Допущения'!$B$13</f>
        <v/>
      </c>
      <c r="I6" s="8">
        <f>-I3*'Допущения'!$B$13</f>
        <v/>
      </c>
      <c r="J6" s="8">
        <f>-J3*'Допущения'!$B$13</f>
        <v/>
      </c>
      <c r="K6" s="8">
        <f>-K3*'Допущения'!$B$13</f>
        <v/>
      </c>
      <c r="L6" s="8">
        <f>-L3*'Допущения'!$B$13</f>
        <v/>
      </c>
      <c r="M6" s="8">
        <f>-M3*'Допущения'!$B$13</f>
        <v/>
      </c>
    </row>
    <row r="7">
      <c r="A7" s="12" t="inlineStr">
        <is>
          <t>Упаковка</t>
        </is>
      </c>
      <c r="B7" s="8">
        <f>-B3*'Допущения'!$B$7</f>
        <v/>
      </c>
      <c r="C7" s="8">
        <f>-C3*'Допущения'!$B$7</f>
        <v/>
      </c>
      <c r="D7" s="8">
        <f>-D3*'Допущения'!$B$7</f>
        <v/>
      </c>
      <c r="E7" s="8">
        <f>-E3*'Допущения'!$B$7</f>
        <v/>
      </c>
      <c r="F7" s="8">
        <f>-F3*'Допущения'!$B$7</f>
        <v/>
      </c>
      <c r="G7" s="8">
        <f>-G3*'Допущения'!$B$7</f>
        <v/>
      </c>
      <c r="H7" s="8">
        <f>-H3*'Допущения'!$B$7</f>
        <v/>
      </c>
      <c r="I7" s="8">
        <f>-I3*'Допущения'!$B$7</f>
        <v/>
      </c>
      <c r="J7" s="8">
        <f>-J3*'Допущения'!$B$7</f>
        <v/>
      </c>
      <c r="K7" s="8">
        <f>-K3*'Допущения'!$B$7</f>
        <v/>
      </c>
      <c r="L7" s="8">
        <f>-L3*'Допущения'!$B$7</f>
        <v/>
      </c>
      <c r="M7" s="8">
        <f>-M3*'Допущения'!$B$7</f>
        <v/>
      </c>
    </row>
    <row r="8">
      <c r="A8" s="12" t="inlineStr">
        <is>
          <t>Маркетинг (CAC×покупатели)</t>
        </is>
      </c>
      <c r="B8" s="8">
        <f>-ROUND(B3/(1+'Допущения'!$B$11),0)*'Допущения'!$B$10</f>
        <v/>
      </c>
      <c r="C8" s="8">
        <f>-ROUND(C3/(1+'Допущения'!$B$11),0)*'Допущения'!$B$10</f>
        <v/>
      </c>
      <c r="D8" s="8">
        <f>-ROUND(D3/(1+'Допущения'!$B$11),0)*'Допущения'!$B$10</f>
        <v/>
      </c>
      <c r="E8" s="8">
        <f>-ROUND(E3/(1+'Допущения'!$B$11),0)*'Допущения'!$B$10</f>
        <v/>
      </c>
      <c r="F8" s="8">
        <f>-ROUND(F3/(1+'Допущения'!$B$11),0)*'Допущения'!$B$10</f>
        <v/>
      </c>
      <c r="G8" s="8">
        <f>-ROUND(G3/(1+'Допущения'!$B$11),0)*'Допущения'!$B$10</f>
        <v/>
      </c>
      <c r="H8" s="8">
        <f>-ROUND(H3/(1+'Допущения'!$B$11),0)*'Допущения'!$B$10</f>
        <v/>
      </c>
      <c r="I8" s="8">
        <f>-ROUND(I3/(1+'Допущения'!$B$11),0)*'Допущения'!$B$10</f>
        <v/>
      </c>
      <c r="J8" s="8">
        <f>-ROUND(J3/(1+'Допущения'!$B$11),0)*'Допущения'!$B$10</f>
        <v/>
      </c>
      <c r="K8" s="8">
        <f>-ROUND(K3/(1+'Допущения'!$B$11),0)*'Допущения'!$B$10</f>
        <v/>
      </c>
      <c r="L8" s="8">
        <f>-ROUND(L3/(1+'Допущения'!$B$11),0)*'Допущения'!$B$10</f>
        <v/>
      </c>
      <c r="M8" s="8">
        <f>-ROUND(M3/(1+'Допущения'!$B$11),0)*'Допущения'!$B$10</f>
        <v/>
      </c>
    </row>
    <row r="9">
      <c r="A9" s="5" t="inlineStr">
        <is>
          <t>Фикс. расходы</t>
        </is>
      </c>
      <c r="B9" s="13">
        <f>-'Допущения'!$B$13</f>
        <v/>
      </c>
      <c r="C9" s="13">
        <f>-'Допущения'!$B$13</f>
        <v/>
      </c>
      <c r="D9" s="13">
        <f>-'Допущения'!$B$13</f>
        <v/>
      </c>
      <c r="E9" s="13">
        <f>-'Допущения'!$B$13</f>
        <v/>
      </c>
      <c r="F9" s="13">
        <f>-'Допущения'!$B$13</f>
        <v/>
      </c>
      <c r="G9" s="13">
        <f>-'Допущения'!$B$13</f>
        <v/>
      </c>
      <c r="H9" s="13">
        <f>-'Допущения'!$B$13</f>
        <v/>
      </c>
      <c r="I9" s="13">
        <f>-'Допущения'!$B$13</f>
        <v/>
      </c>
      <c r="J9" s="13">
        <f>-'Допущения'!$B$13</f>
        <v/>
      </c>
      <c r="K9" s="13">
        <f>-'Допущения'!$B$13</f>
        <v/>
      </c>
      <c r="L9" s="13">
        <f>-'Допущения'!$B$13</f>
        <v/>
      </c>
      <c r="M9" s="13">
        <f>-'Допущения'!$B$13</f>
        <v/>
      </c>
    </row>
    <row r="10">
      <c r="A10" s="12" t="inlineStr">
        <is>
          <t>Налог УСН</t>
        </is>
      </c>
      <c r="B10" s="8">
        <f>-MAX(0,SUM(B4:B9))*'Допущения'!$B$12/100</f>
        <v/>
      </c>
      <c r="C10" s="8">
        <f>-MAX(0,SUM(C4:C9))*'Допущения'!$B$12/100</f>
        <v/>
      </c>
      <c r="D10" s="8">
        <f>-MAX(0,SUM(D4:D9))*'Допущения'!$B$12/100</f>
        <v/>
      </c>
      <c r="E10" s="8">
        <f>-MAX(0,SUM(E4:E9))*'Допущения'!$B$12/100</f>
        <v/>
      </c>
      <c r="F10" s="8">
        <f>-MAX(0,SUM(F4:F9))*'Допущения'!$B$12/100</f>
        <v/>
      </c>
      <c r="G10" s="8">
        <f>-MAX(0,SUM(G4:G9))*'Допущения'!$B$12/100</f>
        <v/>
      </c>
      <c r="H10" s="8">
        <f>-MAX(0,SUM(H4:H9))*'Допущения'!$B$12/100</f>
        <v/>
      </c>
      <c r="I10" s="8">
        <f>-MAX(0,SUM(I4:I9))*'Допущения'!$B$12/100</f>
        <v/>
      </c>
      <c r="J10" s="8">
        <f>-MAX(0,SUM(J4:J9))*'Допущения'!$B$12/100</f>
        <v/>
      </c>
      <c r="K10" s="8">
        <f>-MAX(0,SUM(K4:K9))*'Допущения'!$B$12/100</f>
        <v/>
      </c>
      <c r="L10" s="8">
        <f>-MAX(0,SUM(L4:L9))*'Допущения'!$B$12/100</f>
        <v/>
      </c>
      <c r="M10" s="8">
        <f>-MAX(0,SUM(M4:M9))*'Допущения'!$B$12/100</f>
        <v/>
      </c>
    </row>
    <row r="11">
      <c r="A11" s="5" t="inlineStr">
        <is>
          <t>Прибыль/мес</t>
        </is>
      </c>
      <c r="B11" s="13">
        <f>B10</f>
        <v/>
      </c>
      <c r="C11" s="13">
        <f>C10</f>
        <v/>
      </c>
      <c r="D11" s="13">
        <f>D10</f>
        <v/>
      </c>
      <c r="E11" s="13">
        <f>E10</f>
        <v/>
      </c>
      <c r="F11" s="13">
        <f>F10</f>
        <v/>
      </c>
      <c r="G11" s="13">
        <f>G10</f>
        <v/>
      </c>
      <c r="H11" s="13">
        <f>H10</f>
        <v/>
      </c>
      <c r="I11" s="13">
        <f>I10</f>
        <v/>
      </c>
      <c r="J11" s="13">
        <f>J10</f>
        <v/>
      </c>
      <c r="K11" s="13">
        <f>K10</f>
        <v/>
      </c>
      <c r="L11" s="13">
        <f>L10</f>
        <v/>
      </c>
      <c r="M11" s="13">
        <f>M10</f>
        <v/>
      </c>
    </row>
    <row r="13">
      <c r="A13" s="14" t="inlineStr">
        <is>
          <t>Прибыль за год, ₽</t>
        </is>
      </c>
      <c r="B13" s="5">
        <f>SUM(B11:M11)</f>
        <v/>
      </c>
    </row>
    <row r="14">
      <c r="A14" s="2" t="inlineStr">
        <is>
          <t>Возврат стартовой закупки 48 371 ₽ (прибыль мес 1–3):</t>
        </is>
      </c>
      <c r="B14" s="5">
        <f>SUM(B11:D11)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Безубыточность месяца</t>
        </is>
      </c>
    </row>
    <row r="2">
      <c r="A2" s="2" t="inlineStr">
        <is>
          <t>средневзвешенная маржа банки против фиксированных расходов</t>
        </is>
      </c>
    </row>
    <row r="4">
      <c r="A4" s="13" t="inlineStr">
        <is>
          <t>Средневзвешенная маржа банки (свой канал, после эквайринга и упаковки)</t>
        </is>
      </c>
      <c r="B4" s="8">
        <f>('Год 1'!B4+'Год 1'!B5+'Год 1'!B6+'Год 1'!B7)/'Год 1'!B3</f>
        <v/>
      </c>
    </row>
    <row r="5">
      <c r="A5" s="13" t="inlineStr">
        <is>
          <t>Фикс. расходы в месяц</t>
        </is>
      </c>
      <c r="B5" s="8">
        <f>Допущения!B13</f>
        <v/>
      </c>
    </row>
    <row r="6">
      <c r="A6" s="15" t="inlineStr">
        <is>
          <t>Банок/мес на ноль</t>
        </is>
      </c>
      <c r="B6" s="8">
        <f>ROUND(B5/B4,0)</f>
        <v/>
      </c>
    </row>
    <row r="7">
      <c r="A7" s="2" t="inlineStr">
        <is>
          <t>заказов/мес при 1,4 банки в заказе</t>
        </is>
      </c>
      <c r="B7">
        <f>ROUND(B6/1.4,0)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1" t="inlineStr">
        <is>
          <t>Контрольные проверки</t>
        </is>
      </c>
    </row>
    <row r="2">
      <c r="A2" s="2" t="inlineStr">
        <is>
          <t>всё должно быть ИСТИНА</t>
        </is>
      </c>
    </row>
    <row r="4">
      <c r="A4" t="inlineStr">
        <is>
          <t>Доля плановых продаж = 100%</t>
        </is>
      </c>
      <c r="B4" s="5">
        <f>ABS(SUM('Юнит-экономика'!F4:F17)-100)&lt;0.01</f>
        <v/>
      </c>
    </row>
    <row r="5">
      <c r="A5" t="inlineStr">
        <is>
          <t>Маржа везде положительная</t>
        </is>
      </c>
      <c r="B5" s="5">
        <f>COUNTIF('Юнит-экономика'!G4:G17,"&lt;=0")=0</f>
        <v/>
      </c>
    </row>
    <row r="6">
      <c r="A6" t="inlineStr">
        <is>
          <t>Свой канал лучше маркетплейса (ГРИВА)</t>
        </is>
      </c>
      <c r="B6" s="5">
        <f>'Каналы'!B8&gt;'Каналы'!B12</f>
        <v/>
      </c>
    </row>
    <row r="7">
      <c r="A7" t="inlineStr">
        <is>
          <t>Год 1 прибыль положительная</t>
        </is>
      </c>
      <c r="B7" s="5">
        <f>'Год 1'!N11&gt;0</f>
        <v/>
      </c>
    </row>
    <row r="8">
      <c r="A8" t="inlineStr">
        <is>
          <t>Безубыточность меньше 300 банок/мес</t>
        </is>
      </c>
      <c r="B8" s="5">
        <f>'Безубыточность'!B6&lt;300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2026-10-28T11:51:31Z</dcterms:created>
  <dcterms:modified xmlns:dcterms="http://purl.org/dc/terms/" xmlns:xsi="http://www.w3.org/2001/XMLSchema-instance" xsi:type="dcterms:W3CDTF">2026-10-28T11:51:31Z</dcterms:modified>
</cp:coreProperties>
</file>